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U Rental\Downloads\"/>
    </mc:Choice>
  </mc:AlternateContent>
  <xr:revisionPtr revIDLastSave="0" documentId="8_{0B5B716E-2B96-4E14-A03C-7C96D1BDAFCB}" xr6:coauthVersionLast="47" xr6:coauthVersionMax="47" xr10:uidLastSave="{00000000-0000-0000-0000-000000000000}"/>
  <bookViews>
    <workbookView xWindow="4680" yWindow="525" windowWidth="14400" windowHeight="7373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Sheet1!$C$15</definedName>
    <definedName name="solver_lhs2" localSheetId="0" hidden="1">Sheet1!$C$16</definedName>
    <definedName name="solver_lhs3" localSheetId="0" hidden="1">Sheet1!$C$17</definedName>
    <definedName name="solver_lhs4" localSheetId="0" hidden="1">Sheet1!$C$18</definedName>
    <definedName name="solver_lhs5" localSheetId="0" hidden="1">Sheet1!$C$19</definedName>
    <definedName name="solver_lhs6" localSheetId="0" hidden="1">Sheet1!$D$14:$F$19</definedName>
    <definedName name="solver_lhs7" localSheetId="0" hidden="1">Sheet1!$D$23:$F$23</definedName>
    <definedName name="solver_lhs8" localSheetId="0" hidden="1">Sheet1!$G$14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2</definedName>
    <definedName name="solver_rel6" localSheetId="0" hidden="1">4</definedName>
    <definedName name="solver_rel7" localSheetId="0" hidden="1">3</definedName>
    <definedName name="solver_rel8" localSheetId="0" hidden="1">2</definedName>
    <definedName name="solver_rhs1" localSheetId="0" hidden="1">Sheet1!$G$15</definedName>
    <definedName name="solver_rhs2" localSheetId="0" hidden="1">Sheet1!$G$16</definedName>
    <definedName name="solver_rhs3" localSheetId="0" hidden="1">Sheet1!$G$17</definedName>
    <definedName name="solver_rhs4" localSheetId="0" hidden="1">Sheet1!$G$18</definedName>
    <definedName name="solver_rhs5" localSheetId="0" hidden="1">Sheet1!$G$19</definedName>
    <definedName name="solver_rhs6" localSheetId="0" hidden="1">"integer"</definedName>
    <definedName name="solver_rhs7" localSheetId="0" hidden="1">0</definedName>
    <definedName name="solver_rhs8" localSheetId="0" hidden="1">Sheet1!$C$14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 a="1"/>
  <c r="E26" i="1" s="1"/>
  <c r="F26" i="1" a="1"/>
  <c r="F26" i="1"/>
  <c r="D26" i="1" a="1"/>
  <c r="D26" i="1" s="1"/>
  <c r="E20" i="1"/>
  <c r="E23" i="1" s="1"/>
  <c r="F20" i="1"/>
  <c r="F23" i="1" s="1"/>
  <c r="D20" i="1"/>
  <c r="G15" i="1"/>
  <c r="G16" i="1"/>
  <c r="G17" i="1"/>
  <c r="G18" i="1"/>
  <c r="G19" i="1"/>
  <c r="G14" i="1"/>
  <c r="XFD1048550" i="1"/>
  <c r="XFD1048551" i="1"/>
  <c r="XFD1048552" i="1"/>
  <c r="XFD1048553" i="1"/>
  <c r="XFD1048554" i="1"/>
  <c r="XFD1048555" i="1" a="1"/>
  <c r="XFD1048555" i="1" s="1"/>
  <c r="XFD1048556" i="1"/>
  <c r="XFD1048557" i="1"/>
  <c r="XFD1048558" i="1"/>
  <c r="XFD1048559" i="1"/>
  <c r="XFD1048560" i="1"/>
  <c r="XFD1048561" i="1"/>
  <c r="XFD1048562" i="1" a="1"/>
  <c r="XFD1048562" i="1" s="1"/>
  <c r="XFD1048563" i="1" a="1"/>
  <c r="XFD1048563" i="1" s="1"/>
  <c r="XFD1048564" i="1" a="1"/>
  <c r="XFD1048564" i="1" s="1"/>
  <c r="XFD1048565" i="1" a="1"/>
  <c r="XFD1048565" i="1" s="1"/>
  <c r="XFD1048566" i="1" a="1"/>
  <c r="XFD1048566" i="1" s="1"/>
  <c r="XFD1048567" i="1" a="1"/>
  <c r="XFD1048567" i="1" s="1"/>
  <c r="XFD1048568" i="1" a="1"/>
  <c r="XFD1048568" i="1" s="1"/>
  <c r="XFD1048569" i="1" a="1"/>
  <c r="XFD1048569" i="1" s="1"/>
  <c r="XFD1048570" i="1" a="1"/>
  <c r="XFD1048570" i="1" s="1"/>
  <c r="XFD1048571" i="1" a="1"/>
  <c r="XFD1048571" i="1" s="1"/>
  <c r="XFD1048572" i="1" a="1"/>
  <c r="XFD1048572" i="1" s="1"/>
  <c r="XFD1048573" i="1" a="1"/>
  <c r="XFD1048573" i="1" s="1"/>
  <c r="XFD1048574" i="1" a="1"/>
  <c r="XFD1048574" i="1" s="1"/>
  <c r="XFD1048575" i="1" a="1"/>
  <c r="XFD1048575" i="1" s="1"/>
  <c r="C20" i="1"/>
  <c r="G26" i="1" l="1"/>
  <c r="G20" i="1"/>
  <c r="D2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<sst xmlns="http://schemas.openxmlformats.org/spreadsheetml/2006/main" count="33" uniqueCount="23">
  <si>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</si>
  <si>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</si>
  <si>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</si>
  <si>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</si>
  <si>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</si>
  <si>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</si>
  <si>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</si>
  <si>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</si>
  <si>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</si>
  <si>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</si>
  <si>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</si>
  <si>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</si>
  <si>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</si>
  <si>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</si>
  <si>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</si>
  <si>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</si>
  <si>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</si>
  <si>
    <t>Here are the following parameters of your task:</t>
  </si>
  <si>
    <t>1. Minimize Total Audit Costs.</t>
  </si>
  <si>
    <t>2. Input Excel formulas in the green highlighted cells.</t>
  </si>
  <si>
    <t>3. The only cells that should be variable in the Solver tool are cells D14:F19</t>
  </si>
  <si>
    <t>4. You must meet the number of audit hours needed without excess.</t>
  </si>
  <si>
    <t>5. You can’t schedule more hours than you have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</si>
</sst>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2032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2" fillId="0" borderId="0" xfId="0" applyFont="1" applyAlignment="1">
      <alignment horizontal="left" vertical="center" wrapText="1" indent="1"/>
    </xf>
    <xf numFmtId="0" fontId="0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8E4F881-4689-4E25-A493-7BB3299E6DC8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UniqueID" value="&quot;20238191695186204032&quot;"/>
    <we:property name="Zi9TCTN+UhE1IEQdKjtAEFA=" value="&quot;BWkGXHd/Q1M=&quot;"/>
    <we:property name="Zi9TCTN+UhE1IEQdKjtCAEM=" value="&quot;BA==&quot;"/>
    <we:property name="Zi9TCTN+UhE1IEQdKjtCB0Y=" value="&quot;AA==&quot;"/>
    <we:property name="Zi9TCTN+UhE1IEQdKjtCDk0=" value="&quot;BQ==&quot;"/>
    <we:property name="Zi9TCTN+UhE1IEQdKjtCEVE=" value="&quot;BQ==&quot;"/>
    <we:property name="Zi9TCTN+UhE1IEQdKjtDAVk=" value="&quot;BA==&quot;"/>
    <we:property name="Zi9TCTN+UhE1IEQdKjtDDVY=" value="&quot;BQ==&quot;"/>
    <we:property name="Zi9TCTN+UhE1IEQdKjtDEU8=" value="&quot;BHcG&quot;"/>
    <we:property name="Zi9TCTN+UhE1IEQdKjtDFlQ=" value="&quot;BQ==&quot;"/>
    <we:property name="Zi9TCTN+UhE1IEQdKjtEDVk=" value="&quot;BWkGXQ==&quot;"/>
    <we:property name="Zi9TCTN+UhE1IEQdKjtRAVY=" value="&quot;BWkGXHY=&quot;"/>
    <we:property name="Zi9TCTN+UhE1IEQdKjtREEY=" value="&quot;BA==&quot;"/>
    <we:property name="Zi9TCTN+UhE1IEQdKjtTFFI=" value="&quot;BWkGXHd+&quot;"/>
    <we:property name="Zi9TCTN+UhE1IEQdKjtVDFI=" value="&quot;chVx&quot;"/>
    <we:property name="Zi9TCTN+UhE1IEQdKjtWB1Q=" value="&quot;BWkGXHd/Q1M=&quot;"/>
    <we:property name="Zi9TCTN+UhE1IEQdKjtXA0U=" value="&quot;BWkGXHd/Q1M=&quot;"/>
    <we:property name="Zi9TCTN+UhE1IEQdKjtZEkY=" value="&quot;BWkPVQ==&quot;"/>
    <we:property name="Zi9TCTN+UhE1IEQdKjtZElE=" value="&quot;Bg==&quot;"/>
    <we:property name="Zi9TCTN+UhE1IEQdKjtZElw=" value="&quot;BA==&quot;"/>
    <we:property name="Zi9TCTN+UhE1IEQdKjtcEkE=" value="&quot;BQ==&quot;"/>
    <we:property name="Zi9TCTN+UhE1IEQdKjtcEkU=" value="&quot;BQ==&quot;"/>
    <we:property name="Zi9TCTN+UhE1IEQdKjtdB0E=" value="&quot;BA==&quot;"/>
    <we:property name="Zi9TCTN+UhE1IEQdKjtdDFw=" value="&quot;Bnc=&quot;"/>
    <we:property name="Zi9TCTN+UhE1IEQdKjtdEEE=" value="&quot;BWkGW3I=&quot;"/>
    <we:property name="Zi9TCTN+UhE1IEQdKjtdEVk=" value="&quot;BQ==&quot;"/>
    <we:property name="Zi9TCTN+UhE1IEQdKjteB1I=" value="&quot;BA==&quot;"/>
    <we:property name="Zi9TCTN+UhE1IEQdKjteFkc=" value="&quot;Bw==&quot;"/>
    <we:property name="Zi9TCTN+Ui04Jg==" value="&quot;&quot;"/>
    <we:property name="Zi9TCTN+Ui87NH8RNg==" value="&quot;Bw==&quot;"/>
    <we:property name="Zi9TCTN+UhE1IEQdKjteF1g=" value="&quot;BQ==&quot;"/>
    <we:property name="Zi9TCTN+UjQ7PlsZOghVEQ==" value="&quot;&quot;"/>
    <we:property name="Zi9TCTN+UhE1IEQdKjtGA1k=" value="&quot;BQ==&quot;"/>
  </we:properties>
  <we:bindings>
    <we:binding id="refEdit" type="matrix" appref="{C1037B95-5F0F-41A0-8343-219ED6A72BED}"/>
    <we:binding id="Worker" type="matrix" appref="{DA4A26D8-187D-4B4C-96AF-B962BF608204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XFD1048575"/>
  <sheetViews>
    <sheetView tabSelected="1" topLeftCell="A4" zoomScale="70" zoomScaleNormal="70" workbookViewId="0">
      <selection activeCell="I22" sqref="I22"/>
    </sheetView>
  </sheetViews>
  <sheetFormatPr defaultRowHeight="14.25" x14ac:dyDescent="0.45"/>
  <cols>
    <col min="2" max="3" width="15" bestFit="1" customWidth="1"/>
    <col min="4" max="6" width="10.1328125" customWidth="1"/>
    <col min="7" max="7" width="10.73046875" customWidth="1"/>
    <col min="9" max="9" width="29.46484375" customWidth="1"/>
  </cols>
  <sheetData>
    <row r="1" spans="2:9" ht="14.65" thickBot="1" x14ac:dyDescent="0.5"/>
    <row r="2" spans="2:9" ht="14.65" thickBot="1" x14ac:dyDescent="0.5">
      <c r="D2" s="35" t="s">
        <v>0</v>
      </c>
      <c r="E2" s="36"/>
      <c r="F2" s="37"/>
    </row>
    <row r="3" spans="2:9" ht="14.65" thickBot="1" x14ac:dyDescent="0.5">
      <c r="C3" s="1"/>
      <c r="D3" s="26" t="s">
        <v>1</v>
      </c>
      <c r="E3" s="27" t="s">
        <v>2</v>
      </c>
      <c r="F3" s="28" t="s">
        <v>3</v>
      </c>
      <c r="I3" s="44"/>
    </row>
    <row r="4" spans="2:9" x14ac:dyDescent="0.45">
      <c r="C4" s="2" t="s">
        <v>4</v>
      </c>
      <c r="D4" s="3">
        <v>58</v>
      </c>
      <c r="E4" s="4">
        <v>47</v>
      </c>
      <c r="F4" s="5">
        <v>108</v>
      </c>
      <c r="I4" s="44"/>
    </row>
    <row r="5" spans="2:9" x14ac:dyDescent="0.45">
      <c r="C5" s="6" t="s">
        <v>5</v>
      </c>
      <c r="D5" s="7">
        <v>87</v>
      </c>
      <c r="E5" s="8">
        <v>46</v>
      </c>
      <c r="F5" s="9">
        <v>100</v>
      </c>
      <c r="I5" s="44"/>
    </row>
    <row r="6" spans="2:9" x14ac:dyDescent="0.45">
      <c r="C6" s="6" t="s">
        <v>6</v>
      </c>
      <c r="D6" s="7">
        <v>121</v>
      </c>
      <c r="E6" s="8">
        <v>30</v>
      </c>
      <c r="F6" s="9">
        <v>57</v>
      </c>
      <c r="I6" s="44"/>
    </row>
    <row r="7" spans="2:9" x14ac:dyDescent="0.45">
      <c r="C7" s="6" t="s">
        <v>7</v>
      </c>
      <c r="D7" s="7">
        <v>149</v>
      </c>
      <c r="E7" s="8">
        <v>66</v>
      </c>
      <c r="F7" s="9">
        <v>83</v>
      </c>
      <c r="I7" s="45"/>
    </row>
    <row r="8" spans="2:9" ht="27" x14ac:dyDescent="0.45">
      <c r="C8" s="6" t="s">
        <v>8</v>
      </c>
      <c r="D8" s="7">
        <v>62</v>
      </c>
      <c r="E8" s="8">
        <v>115</v>
      </c>
      <c r="F8" s="9">
        <v>164</v>
      </c>
      <c r="I8" s="46" t="s">
        <v>17</v>
      </c>
    </row>
    <row r="9" spans="2:9" ht="14.65" thickBot="1" x14ac:dyDescent="0.5">
      <c r="C9" s="10" t="s">
        <v>9</v>
      </c>
      <c r="D9" s="11">
        <v>128</v>
      </c>
      <c r="E9" s="12">
        <v>28</v>
      </c>
      <c r="F9" s="13">
        <v>38</v>
      </c>
      <c r="I9" s="47"/>
    </row>
    <row r="10" spans="2:9" x14ac:dyDescent="0.45">
      <c r="I10" s="44" t="s">
        <v>18</v>
      </c>
    </row>
    <row r="11" spans="2:9" ht="27.4" thickBot="1" x14ac:dyDescent="0.5">
      <c r="I11" s="44" t="s">
        <v>19</v>
      </c>
    </row>
    <row r="12" spans="2:9" ht="47.25" customHeight="1" x14ac:dyDescent="0.45">
      <c r="C12" s="38" t="s">
        <v>10</v>
      </c>
      <c r="D12" s="40" t="s">
        <v>11</v>
      </c>
      <c r="E12" s="40"/>
      <c r="F12" s="41"/>
      <c r="G12" s="42" t="s">
        <v>12</v>
      </c>
      <c r="I12" s="44" t="s">
        <v>20</v>
      </c>
    </row>
    <row r="13" spans="2:9" ht="40.9" thickBot="1" x14ac:dyDescent="0.5">
      <c r="C13" s="39"/>
      <c r="D13" s="14" t="s">
        <v>1</v>
      </c>
      <c r="E13" s="14" t="s">
        <v>2</v>
      </c>
      <c r="F13" s="15" t="s">
        <v>3</v>
      </c>
      <c r="G13" s="43"/>
      <c r="I13" s="44" t="s">
        <v>21</v>
      </c>
    </row>
    <row r="14" spans="2:9" ht="27" x14ac:dyDescent="0.45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  <c r="I14" s="44" t="s">
        <v>22</v>
      </c>
    </row>
    <row r="15" spans="2:9" x14ac:dyDescent="0.45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9" x14ac:dyDescent="0.45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45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45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4.65" thickBot="1" x14ac:dyDescent="0.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4.65" thickBot="1" x14ac:dyDescent="0.5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29">
        <f>SUM(D20:F20)</f>
        <v>1960</v>
      </c>
    </row>
    <row r="21" spans="2:8" ht="14.65" thickBot="1" x14ac:dyDescent="0.5"/>
    <row r="22" spans="2:8" x14ac:dyDescent="0.45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4.65" thickBot="1" x14ac:dyDescent="0.5">
      <c r="B23" s="24" t="s">
        <v>15</v>
      </c>
      <c r="C23" s="14"/>
      <c r="D23" s="32">
        <f>D22-D20</f>
        <v>40</v>
      </c>
      <c r="E23" s="32">
        <f t="shared" ref="E23:F23" si="2">E22-E20</f>
        <v>0</v>
      </c>
      <c r="F23" s="32">
        <f t="shared" si="2"/>
        <v>100</v>
      </c>
    </row>
    <row r="25" spans="2:8" ht="14.65" thickBot="1" x14ac:dyDescent="0.5"/>
    <row r="26" spans="2:8" ht="14.65" thickBot="1" x14ac:dyDescent="0.5">
      <c r="B26" s="33" t="s">
        <v>16</v>
      </c>
      <c r="C26" s="34"/>
      <c r="D26" s="31">
        <f t="array" ref="D26">SUMPRODUCT(D4:D9,D14:D19)</f>
        <v>34080</v>
      </c>
      <c r="E26" s="31">
        <f t="array" ref="E26">SUMPRODUCT(E4:E9,E14:E19)</f>
        <v>50160</v>
      </c>
      <c r="F26" s="31">
        <f t="array" ref="F26">SUMPRODUCT(F4:F9,F14:F19)</f>
        <v>18800</v>
      </c>
      <c r="G26" s="31">
        <f>SUM(D26:F26)</f>
        <v>103040</v>
      </c>
      <c r="H26" s="25" t="s">
        <v>13</v>
      </c>
    </row>
    <row r="1048550" spans="16384:16384" x14ac:dyDescent="0.45">
      <c r="XFD1048550">
        <f>solver_pre</f>
        <v>9.9999999999999995E-7</v>
      </c>
    </row>
    <row r="1048551" spans="16384:16384" x14ac:dyDescent="0.45">
      <c r="XFD1048551">
        <f>solver_scl</f>
        <v>2</v>
      </c>
    </row>
    <row r="1048552" spans="16384:16384" x14ac:dyDescent="0.45">
      <c r="XFD1048552">
        <f>solver_rlx</f>
        <v>2</v>
      </c>
    </row>
    <row r="1048553" spans="16384:16384" x14ac:dyDescent="0.45">
      <c r="XFD1048553">
        <f>solver_tol</f>
        <v>0.01</v>
      </c>
    </row>
    <row r="1048554" spans="16384:16384" x14ac:dyDescent="0.45">
      <c r="XFD1048554">
        <f>solver_cvg</f>
        <v>1E-4</v>
      </c>
    </row>
    <row r="1048555" spans="16384:16384" x14ac:dyDescent="0.45">
      <c r="XFD1048555" t="e" cm="1">
        <f t="array" ref="XFD1048555">AREAS(solver_adj1)</f>
        <v>#NAME?</v>
      </c>
    </row>
    <row r="1048556" spans="16384:16384" x14ac:dyDescent="0.45">
      <c r="XFD1048556">
        <f>solver_ssz</f>
        <v>100</v>
      </c>
    </row>
    <row r="1048557" spans="16384:16384" x14ac:dyDescent="0.45">
      <c r="XFD1048557">
        <f>solver_rsd</f>
        <v>0</v>
      </c>
    </row>
    <row r="1048558" spans="16384:16384" x14ac:dyDescent="0.45">
      <c r="XFD1048558">
        <f>solver_mrt</f>
        <v>7.4999999999999997E-2</v>
      </c>
    </row>
    <row r="1048559" spans="16384:16384" x14ac:dyDescent="0.45">
      <c r="XFD1048559">
        <f>solver_mni</f>
        <v>30</v>
      </c>
    </row>
    <row r="1048560" spans="16384:16384" x14ac:dyDescent="0.45">
      <c r="XFD1048560">
        <f>solver_rbv</f>
        <v>2</v>
      </c>
    </row>
    <row r="1048561" spans="16384:16384" x14ac:dyDescent="0.45">
      <c r="XFD1048561">
        <f>solver_neg</f>
        <v>1</v>
      </c>
    </row>
    <row r="1048562" spans="16384:16384" x14ac:dyDescent="0.45">
      <c r="XFD1048562" t="e" cm="1">
        <f t="array" ref="XFD1048562">solver_ntr</f>
        <v>#NAME?</v>
      </c>
    </row>
    <row r="1048563" spans="16384:16384" x14ac:dyDescent="0.45">
      <c r="XFD1048563" t="e" cm="1">
        <f t="array" ref="XFD1048563">solver_acc</f>
        <v>#NAME?</v>
      </c>
    </row>
    <row r="1048564" spans="16384:16384" x14ac:dyDescent="0.45">
      <c r="XFD1048564" t="e" cm="1">
        <f t="array" ref="XFD1048564">solver_res</f>
        <v>#NAME?</v>
      </c>
    </row>
    <row r="1048565" spans="16384:16384" x14ac:dyDescent="0.45">
      <c r="XFD1048565" t="e" cm="1">
        <f t="array" ref="XFD1048565">solver_ars</f>
        <v>#NAME?</v>
      </c>
    </row>
    <row r="1048566" spans="16384:16384" x14ac:dyDescent="0.45">
      <c r="XFD1048566" t="e" cm="1">
        <f t="array" ref="XFD1048566">solver_sta</f>
        <v>#NAME?</v>
      </c>
    </row>
    <row r="1048567" spans="16384:16384" x14ac:dyDescent="0.45">
      <c r="XFD1048567" t="e" cm="1">
        <f t="array" ref="XFD1048567">solver_met</f>
        <v>#NAME?</v>
      </c>
    </row>
    <row r="1048568" spans="16384:16384" x14ac:dyDescent="0.45">
      <c r="XFD1048568" t="e" cm="1">
        <f t="array" ref="XFD1048568">solver_soc</f>
        <v>#NAME?</v>
      </c>
    </row>
    <row r="1048569" spans="16384:16384" x14ac:dyDescent="0.45">
      <c r="XFD1048569" t="e" cm="1">
        <f t="array" ref="XFD1048569">solver_lpt</f>
        <v>#NAME?</v>
      </c>
    </row>
    <row r="1048570" spans="16384:16384" x14ac:dyDescent="0.45">
      <c r="XFD1048570" t="e" cm="1">
        <f t="array" ref="XFD1048570">solver_lpp</f>
        <v>#NAME?</v>
      </c>
    </row>
    <row r="1048571" spans="16384:16384" x14ac:dyDescent="0.45">
      <c r="XFD1048571" t="e" cm="1">
        <f t="array" ref="XFD1048571">solver_gap</f>
        <v>#NAME?</v>
      </c>
    </row>
    <row r="1048572" spans="16384:16384" x14ac:dyDescent="0.45">
      <c r="XFD1048572" t="e" cm="1">
        <f t="array" ref="XFD1048572">solver_ips</f>
        <v>#NAME?</v>
      </c>
    </row>
    <row r="1048573" spans="16384:16384" x14ac:dyDescent="0.45">
      <c r="XFD1048573" t="e" cm="1">
        <f t="array" ref="XFD1048573">solver_fea</f>
        <v>#NAME?</v>
      </c>
    </row>
    <row r="1048574" spans="16384:16384" x14ac:dyDescent="0.45">
      <c r="XFD1048574" t="e" cm="1">
        <f t="array" ref="XFD1048574">solver_ipi</f>
        <v>#NAME?</v>
      </c>
    </row>
    <row r="1048575" spans="16384:16384" x14ac:dyDescent="0.45">
      <c r="XFD1048575" t="e" cm="1">
        <f t="array" ref="XFD1048575">solver_ipd</f>
        <v>#NAME?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C1037B95-5F0F-41A0-8343-219ED6A72BED}">
          <xm:f>Sheet1!1:1048576</xm:f>
        </x15:webExtension>
        <x15:webExtension appRef="{DA4A26D8-187D-4B4C-96AF-B962BF608204}">
          <xm:f>Sheet1!XFD1048550:XFD1048575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Faith Call</cp:lastModifiedBy>
  <cp:revision/>
  <dcterms:created xsi:type="dcterms:W3CDTF">2023-02-13T20:13:42Z</dcterms:created>
  <dcterms:modified xsi:type="dcterms:W3CDTF">2023-09-20T05:18:45Z</dcterms:modified>
  <cp:category/>
  <cp:contentStatus/>
</cp:coreProperties>
</file>